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K\Desktop\Delete\"/>
    </mc:Choice>
  </mc:AlternateContent>
  <xr:revisionPtr revIDLastSave="0" documentId="8_{811F815C-7DF8-443E-ADD0-067BB5AE61A4}" xr6:coauthVersionLast="47" xr6:coauthVersionMax="47" xr10:uidLastSave="{00000000-0000-0000-0000-000000000000}"/>
  <bookViews>
    <workbookView xWindow="25080" yWindow="360" windowWidth="25440" windowHeight="15270" xr2:uid="{00000000-000D-0000-FFFF-FFFF00000000}"/>
  </bookViews>
  <sheets>
    <sheet name="Start-up Cost" sheetId="7" r:id="rId1"/>
    <sheet name="Assumptions" sheetId="4" r:id="rId2"/>
    <sheet name="Cash Flow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C41" i="2"/>
  <c r="D41" i="2" s="1"/>
  <c r="E41" i="2" s="1"/>
  <c r="C40" i="2"/>
  <c r="D40" i="2" s="1"/>
  <c r="E40" i="2" s="1"/>
  <c r="D15" i="2" l="1"/>
  <c r="E15" i="2" s="1"/>
  <c r="C15" i="4" l="1"/>
  <c r="B11" i="2" l="1"/>
  <c r="B10" i="2"/>
  <c r="K24" i="4"/>
  <c r="D42" i="2"/>
  <c r="E42" i="2"/>
  <c r="D39" i="2"/>
  <c r="E39" i="2"/>
  <c r="C42" i="2"/>
  <c r="C39" i="2"/>
  <c r="D38" i="2"/>
  <c r="E38" i="2"/>
  <c r="C38" i="2"/>
  <c r="B45" i="7"/>
  <c r="B22" i="2" s="1"/>
  <c r="C43" i="2" l="1"/>
  <c r="D43" i="2" s="1"/>
  <c r="E43" i="2" s="1"/>
  <c r="B36" i="7" l="1"/>
  <c r="B14" i="7"/>
  <c r="B19" i="2" s="1"/>
  <c r="B30" i="7"/>
  <c r="B20" i="2" s="1"/>
  <c r="C13" i="4"/>
  <c r="C14" i="4"/>
  <c r="D44" i="4"/>
  <c r="E44" i="4" s="1"/>
  <c r="C14" i="2"/>
  <c r="C31" i="2"/>
  <c r="D31" i="2" s="1"/>
  <c r="E31" i="2" s="1"/>
  <c r="C34" i="2"/>
  <c r="D34" i="2" s="1"/>
  <c r="E34" i="2" s="1"/>
  <c r="C35" i="2"/>
  <c r="D35" i="2" s="1"/>
  <c r="E35" i="2" s="1"/>
  <c r="C21" i="4"/>
  <c r="C22" i="4"/>
  <c r="F44" i="4"/>
  <c r="G44" i="4" s="1"/>
  <c r="D14" i="2"/>
  <c r="C29" i="4"/>
  <c r="C30" i="4"/>
  <c r="H44" i="4"/>
  <c r="I44" i="4" s="1"/>
  <c r="E14" i="2"/>
  <c r="C37" i="2"/>
  <c r="D37" i="2" s="1"/>
  <c r="E37" i="2" s="1"/>
  <c r="C36" i="2"/>
  <c r="D36" i="2" s="1"/>
  <c r="E36" i="2" s="1"/>
  <c r="C33" i="2"/>
  <c r="D33" i="2" s="1"/>
  <c r="E33" i="2" s="1"/>
  <c r="C28" i="2"/>
  <c r="D28" i="2" s="1"/>
  <c r="E28" i="2" s="1"/>
  <c r="E26" i="2"/>
  <c r="D26" i="2"/>
  <c r="C26" i="2"/>
  <c r="C31" i="4"/>
  <c r="E31" i="4" s="1"/>
  <c r="C23" i="4"/>
  <c r="K32" i="4"/>
  <c r="K16" i="4"/>
  <c r="K15" i="4" l="1"/>
  <c r="E15" i="4"/>
  <c r="B21" i="2"/>
  <c r="B44" i="2" s="1"/>
  <c r="B49" i="7"/>
  <c r="B90" i="4" s="1"/>
  <c r="B93" i="4" s="1"/>
  <c r="B96" i="4" s="1"/>
  <c r="B99" i="4" s="1"/>
  <c r="E29" i="4"/>
  <c r="K29" i="4"/>
  <c r="F41" i="4"/>
  <c r="G41" i="4" s="1"/>
  <c r="H42" i="4"/>
  <c r="I42" i="4" s="1"/>
  <c r="F43" i="4"/>
  <c r="G43" i="4" s="1"/>
  <c r="K23" i="4"/>
  <c r="E22" i="4"/>
  <c r="K22" i="4" s="1"/>
  <c r="H43" i="4"/>
  <c r="I43" i="4" s="1"/>
  <c r="K31" i="4"/>
  <c r="D42" i="4"/>
  <c r="E42" i="4" s="1"/>
  <c r="D41" i="4"/>
  <c r="E41" i="4" s="1"/>
  <c r="C24" i="2"/>
  <c r="E24" i="2"/>
  <c r="D24" i="2"/>
  <c r="E23" i="4"/>
  <c r="E30" i="4"/>
  <c r="K30" i="4" s="1"/>
  <c r="H41" i="4"/>
  <c r="I41" i="4" s="1"/>
  <c r="E13" i="4"/>
  <c r="K13" i="4" s="1"/>
  <c r="D43" i="4"/>
  <c r="E43" i="4" s="1"/>
  <c r="E21" i="4"/>
  <c r="K21" i="4" s="1"/>
  <c r="F42" i="4"/>
  <c r="G42" i="4" s="1"/>
  <c r="E14" i="4"/>
  <c r="K14" i="4" s="1"/>
  <c r="D25" i="2" l="1"/>
  <c r="D27" i="2" s="1"/>
  <c r="E23" i="2"/>
  <c r="C23" i="2"/>
  <c r="D23" i="2"/>
  <c r="E25" i="2"/>
  <c r="E27" i="2" s="1"/>
  <c r="K17" i="4"/>
  <c r="C13" i="2" s="1"/>
  <c r="C16" i="2" s="1"/>
  <c r="C32" i="2" s="1"/>
  <c r="K33" i="4"/>
  <c r="E13" i="2" s="1"/>
  <c r="E16" i="2" s="1"/>
  <c r="E32" i="2" s="1"/>
  <c r="K25" i="4"/>
  <c r="D13" i="2" s="1"/>
  <c r="B12" i="2"/>
  <c r="B16" i="2" s="1"/>
  <c r="B46" i="2" s="1"/>
  <c r="B48" i="2" s="1"/>
  <c r="E25" i="4"/>
  <c r="C25" i="2"/>
  <c r="C27" i="2" s="1"/>
  <c r="E33" i="4"/>
  <c r="E30" i="2" s="1"/>
  <c r="E17" i="4"/>
  <c r="C30" i="2" s="1"/>
  <c r="E29" i="2" l="1"/>
  <c r="D30" i="2"/>
  <c r="C29" i="2"/>
  <c r="D16" i="2"/>
  <c r="D32" i="2" s="1"/>
  <c r="D29" i="2"/>
  <c r="E44" i="2" l="1"/>
  <c r="E46" i="2" s="1"/>
  <c r="C44" i="2"/>
  <c r="C46" i="2" s="1"/>
  <c r="C48" i="2" s="1"/>
  <c r="D44" i="2"/>
  <c r="D46" i="2" s="1"/>
  <c r="D48" i="2" l="1"/>
  <c r="E48" i="2" s="1"/>
</calcChain>
</file>

<file path=xl/sharedStrings.xml><?xml version="1.0" encoding="utf-8"?>
<sst xmlns="http://schemas.openxmlformats.org/spreadsheetml/2006/main" count="214" uniqueCount="139">
  <si>
    <t>Custom Processing Services</t>
  </si>
  <si>
    <t>Retail Sales</t>
  </si>
  <si>
    <t>Supplies</t>
  </si>
  <si>
    <t>Utilities</t>
  </si>
  <si>
    <t>Advertising</t>
  </si>
  <si>
    <t>Office Expenses</t>
  </si>
  <si>
    <t>Phone &amp; Internet</t>
  </si>
  <si>
    <t>Insurance</t>
  </si>
  <si>
    <t>Repair &amp; Maintenance</t>
  </si>
  <si>
    <t>Professional Fees</t>
  </si>
  <si>
    <t>Miscellaneous</t>
  </si>
  <si>
    <t>Source of Funds</t>
  </si>
  <si>
    <t>Start-Up</t>
  </si>
  <si>
    <t>Year 1</t>
  </si>
  <si>
    <t>Year 2</t>
  </si>
  <si>
    <t>Year 3</t>
  </si>
  <si>
    <t>Use of Funds</t>
  </si>
  <si>
    <t>Building</t>
  </si>
  <si>
    <t>Equipment</t>
  </si>
  <si>
    <t>Total Use of Funds</t>
  </si>
  <si>
    <t>Net Funds Generated</t>
  </si>
  <si>
    <t>Cash Balance</t>
  </si>
  <si>
    <t>Payroll Expenses</t>
  </si>
  <si>
    <t>Retail Product Cost</t>
  </si>
  <si>
    <t>Assumptions</t>
  </si>
  <si>
    <t>Animal</t>
  </si>
  <si>
    <t>#/week</t>
  </si>
  <si>
    <t>#/Year</t>
  </si>
  <si>
    <t>Pounds</t>
  </si>
  <si>
    <t>Cattle</t>
  </si>
  <si>
    <t>Hogs</t>
  </si>
  <si>
    <t>Sheep/Lamb</t>
  </si>
  <si>
    <t>Value</t>
  </si>
  <si>
    <t>Hanging Weight</t>
  </si>
  <si>
    <t>retail sales</t>
  </si>
  <si>
    <t>Production Labor</t>
  </si>
  <si>
    <t>Hours/Animal</t>
  </si>
  <si>
    <t>Wage rate</t>
  </si>
  <si>
    <t>Kill Fee</t>
  </si>
  <si>
    <t>Total</t>
  </si>
  <si>
    <t xml:space="preserve">per year </t>
  </si>
  <si>
    <t>Year 1 Hours</t>
  </si>
  <si>
    <t>Year 1 Cost</t>
  </si>
  <si>
    <t>Year 2 Hours</t>
  </si>
  <si>
    <t>Year 2 Cost</t>
  </si>
  <si>
    <t>Year 3 Hours</t>
  </si>
  <si>
    <t>Year 3 Cost</t>
  </si>
  <si>
    <t>Production Supplies</t>
  </si>
  <si>
    <t>per pound</t>
  </si>
  <si>
    <t xml:space="preserve">Utilities </t>
  </si>
  <si>
    <t>per month</t>
  </si>
  <si>
    <t>Administrative Labor</t>
  </si>
  <si>
    <t>General Manager</t>
  </si>
  <si>
    <t>per year</t>
  </si>
  <si>
    <t>Bookkeeper</t>
  </si>
  <si>
    <t>sales</t>
  </si>
  <si>
    <t>Office Phone</t>
  </si>
  <si>
    <t>Travel</t>
  </si>
  <si>
    <t>Licenses &amp; Fees</t>
  </si>
  <si>
    <t>Property Taxes</t>
  </si>
  <si>
    <t xml:space="preserve">Janitorial </t>
  </si>
  <si>
    <t xml:space="preserve">Land </t>
  </si>
  <si>
    <t>Pre-Development</t>
  </si>
  <si>
    <t>Deer</t>
  </si>
  <si>
    <t># weeks</t>
  </si>
  <si>
    <t>per deer</t>
  </si>
  <si>
    <t xml:space="preserve">Internet </t>
  </si>
  <si>
    <t>Site Preparation</t>
  </si>
  <si>
    <t>Land &amp; Site Preparation</t>
  </si>
  <si>
    <t xml:space="preserve">   Kill Floor</t>
  </si>
  <si>
    <t xml:space="preserve">   Processing</t>
  </si>
  <si>
    <t>Total Equipment</t>
  </si>
  <si>
    <t>Working Capital</t>
  </si>
  <si>
    <t>Total Start-up Costs</t>
  </si>
  <si>
    <t>Estimated Start-up Costs</t>
  </si>
  <si>
    <t>capital expenditures</t>
  </si>
  <si>
    <t>Contingency</t>
  </si>
  <si>
    <t>Other Income</t>
  </si>
  <si>
    <t>Total Source of Funds</t>
  </si>
  <si>
    <t>(this includes FICA, Unemployment &amp; Workers Comp)</t>
  </si>
  <si>
    <t>Cell Phone</t>
  </si>
  <si>
    <t>or</t>
  </si>
  <si>
    <t>Cash Flow Projections</t>
  </si>
  <si>
    <t>Investment</t>
  </si>
  <si>
    <t>Retail COGS</t>
  </si>
  <si>
    <t>Rate (per lb)</t>
  </si>
  <si>
    <t>Production Labor Wages</t>
  </si>
  <si>
    <t>Administrative Salaries</t>
  </si>
  <si>
    <t>Advertising &amp; Marketing</t>
  </si>
  <si>
    <t>Janitorial Expenses</t>
  </si>
  <si>
    <t>Land Purchase</t>
  </si>
  <si>
    <t>Parking Lot</t>
  </si>
  <si>
    <t>Total Land Costs</t>
  </si>
  <si>
    <t>Building Construction</t>
  </si>
  <si>
    <t>Utility Hook-up</t>
  </si>
  <si>
    <t>Electrical</t>
  </si>
  <si>
    <t>Plumbing</t>
  </si>
  <si>
    <t>Concrete</t>
  </si>
  <si>
    <t>Permits</t>
  </si>
  <si>
    <t>Architect/Engineer Fees</t>
  </si>
  <si>
    <t>Fixtures</t>
  </si>
  <si>
    <t>Heating &amp; Cooling</t>
  </si>
  <si>
    <t>Insulation</t>
  </si>
  <si>
    <t>Total Building Cost</t>
  </si>
  <si>
    <t>Other</t>
  </si>
  <si>
    <t xml:space="preserve">   Coolers/Freezer</t>
  </si>
  <si>
    <t>Pre-opening Labor (training &amp; set up)</t>
  </si>
  <si>
    <t xml:space="preserve">Marketing </t>
  </si>
  <si>
    <t>Printed Materials</t>
  </si>
  <si>
    <t>Total Pre-Development</t>
  </si>
  <si>
    <t>Finishing Walls</t>
  </si>
  <si>
    <t>Lagoon Construction</t>
  </si>
  <si>
    <t xml:space="preserve">USDA Fee </t>
  </si>
  <si>
    <t>USDA Fee</t>
  </si>
  <si>
    <t>Credit Card Fees</t>
  </si>
  <si>
    <t>Total Sales</t>
  </si>
  <si>
    <t>Financing Cost</t>
  </si>
  <si>
    <t>Grants</t>
  </si>
  <si>
    <t>Loan Payments</t>
  </si>
  <si>
    <t xml:space="preserve">% USDA </t>
  </si>
  <si>
    <t>Sheep/Goats</t>
  </si>
  <si>
    <t>Note:  All these cells are formulas linked to cells in Assumptions or Start-up Cost Tab</t>
  </si>
  <si>
    <t>Financing Sources</t>
  </si>
  <si>
    <t>Total Start-up Cost</t>
  </si>
  <si>
    <t>Owner Investment</t>
  </si>
  <si>
    <t>Loans</t>
  </si>
  <si>
    <t>Loan(s)</t>
  </si>
  <si>
    <t xml:space="preserve">Loan </t>
  </si>
  <si>
    <t>Amount</t>
  </si>
  <si>
    <t>Interest Rate</t>
  </si>
  <si>
    <t>Terms</t>
  </si>
  <si>
    <t>Note: highlighted cells are where you input or change data that are linked to formulas</t>
  </si>
  <si>
    <t xml:space="preserve">Unhighlighted cells contain formulas.  Do not change these cells.  </t>
  </si>
  <si>
    <t>This covers several other miscellaneous expenses items like uniforms, pest control, lab testing, etc</t>
  </si>
  <si>
    <t>Consultant--Food Safety, HAACP, etc</t>
  </si>
  <si>
    <t>per week</t>
  </si>
  <si>
    <t>Consultant</t>
  </si>
  <si>
    <t>Offal Removal</t>
  </si>
  <si>
    <t>Annual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</si>
</sst>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C6EFC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2" applyNumberFormat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9" fontId="0" fillId="0" borderId="0" xfId="1" applyFont="1"/>
    <xf numFmtId="44" fontId="0" fillId="0" borderId="0" xfId="3" applyFont="1"/>
    <xf numFmtId="44" fontId="0" fillId="0" borderId="0" xfId="0" applyNumberFormat="1"/>
    <xf numFmtId="0" fontId="0" fillId="0" borderId="0" xfId="0" applyAlignment="1">
      <alignment horizontal="left"/>
    </xf>
    <xf numFmtId="164" fontId="0" fillId="0" borderId="0" xfId="1" applyNumberFormat="1" applyFont="1"/>
    <xf numFmtId="165" fontId="0" fillId="0" borderId="0" xfId="2" applyNumberFormat="1" applyFont="1"/>
    <xf numFmtId="6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44" fontId="0" fillId="0" borderId="1" xfId="0" applyNumberFormat="1" applyBorder="1"/>
    <xf numFmtId="44" fontId="0" fillId="0" borderId="1" xfId="3" applyFont="1" applyBorder="1"/>
    <xf numFmtId="0" fontId="2" fillId="0" borderId="1" xfId="0" applyFont="1" applyBorder="1" applyAlignment="1">
      <alignment horizontal="left"/>
    </xf>
    <xf numFmtId="44" fontId="5" fillId="3" borderId="2" xfId="5" applyNumberFormat="1"/>
    <xf numFmtId="0" fontId="3" fillId="0" borderId="1" xfId="0" applyFont="1" applyBorder="1"/>
    <xf numFmtId="0" fontId="0" fillId="0" borderId="1" xfId="0" applyBorder="1" applyAlignment="1">
      <alignment horizontal="right"/>
    </xf>
    <xf numFmtId="165" fontId="0" fillId="0" borderId="1" xfId="2" applyNumberFormat="1" applyFont="1" applyBorder="1"/>
    <xf numFmtId="44" fontId="6" fillId="0" borderId="1" xfId="4" applyNumberFormat="1" applyFont="1" applyFill="1" applyBorder="1"/>
    <xf numFmtId="0" fontId="0" fillId="4" borderId="0" xfId="0" applyFill="1"/>
    <xf numFmtId="44" fontId="0" fillId="0" borderId="0" xfId="3" applyFont="1" applyFill="1"/>
    <xf numFmtId="44" fontId="4" fillId="0" borderId="1" xfId="4" applyNumberFormat="1" applyFill="1" applyBorder="1"/>
    <xf numFmtId="0" fontId="4" fillId="0" borderId="1" xfId="4" applyFill="1" applyBorder="1"/>
    <xf numFmtId="44" fontId="7" fillId="5" borderId="1" xfId="3" applyFont="1" applyFill="1" applyBorder="1"/>
    <xf numFmtId="44" fontId="0" fillId="5" borderId="1" xfId="3" applyFont="1" applyFill="1" applyBorder="1"/>
    <xf numFmtId="44" fontId="0" fillId="6" borderId="0" xfId="3" applyFont="1" applyFill="1"/>
    <xf numFmtId="44" fontId="4" fillId="2" borderId="1" xfId="4" applyNumberFormat="1" applyBorder="1" applyProtection="1">
      <protection locked="0"/>
    </xf>
    <xf numFmtId="0" fontId="4" fillId="2" borderId="3" xfId="4" applyBorder="1" applyProtection="1">
      <protection locked="0"/>
    </xf>
    <xf numFmtId="0" fontId="4" fillId="2" borderId="1" xfId="4" applyBorder="1" applyAlignment="1" applyProtection="1">
      <alignment horizontal="right"/>
      <protection locked="0"/>
    </xf>
    <xf numFmtId="1" fontId="4" fillId="2" borderId="1" xfId="4" applyNumberFormat="1" applyBorder="1" applyProtection="1">
      <protection locked="0"/>
    </xf>
    <xf numFmtId="0" fontId="4" fillId="2" borderId="1" xfId="4" applyBorder="1" applyProtection="1">
      <protection locked="0"/>
    </xf>
    <xf numFmtId="9" fontId="4" fillId="4" borderId="1" xfId="1" applyFont="1" applyFill="1" applyBorder="1" applyProtection="1">
      <protection locked="0"/>
    </xf>
    <xf numFmtId="44" fontId="4" fillId="2" borderId="1" xfId="3" applyFont="1" applyFill="1" applyBorder="1" applyProtection="1">
      <protection locked="0"/>
    </xf>
    <xf numFmtId="9" fontId="0" fillId="4" borderId="1" xfId="1" applyFont="1" applyFill="1" applyBorder="1" applyProtection="1">
      <protection locked="0"/>
    </xf>
    <xf numFmtId="44" fontId="0" fillId="4" borderId="1" xfId="3" applyFont="1" applyFill="1" applyBorder="1" applyProtection="1">
      <protection locked="0"/>
    </xf>
    <xf numFmtId="9" fontId="4" fillId="2" borderId="1" xfId="1" applyFont="1" applyFill="1" applyBorder="1" applyProtection="1">
      <protection locked="0"/>
    </xf>
    <xf numFmtId="44" fontId="4" fillId="2" borderId="0" xfId="4" applyNumberFormat="1" applyProtection="1">
      <protection locked="0"/>
    </xf>
    <xf numFmtId="9" fontId="0" fillId="4" borderId="0" xfId="1" applyFont="1" applyFill="1" applyProtection="1">
      <protection locked="0"/>
    </xf>
    <xf numFmtId="0" fontId="4" fillId="4" borderId="1" xfId="4" applyFill="1" applyBorder="1" applyProtection="1">
      <protection locked="0"/>
    </xf>
    <xf numFmtId="164" fontId="0" fillId="4" borderId="0" xfId="1" applyNumberFormat="1" applyFont="1" applyFill="1" applyProtection="1">
      <protection locked="0"/>
    </xf>
    <xf numFmtId="6" fontId="4" fillId="2" borderId="0" xfId="4" applyNumberFormat="1" applyProtection="1">
      <protection locked="0"/>
    </xf>
    <xf numFmtId="44" fontId="4" fillId="2" borderId="0" xfId="3" applyFont="1" applyFill="1" applyProtection="1">
      <protection locked="0"/>
    </xf>
    <xf numFmtId="10" fontId="4" fillId="4" borderId="0" xfId="4" applyNumberFormat="1" applyFill="1" applyProtection="1">
      <protection locked="0"/>
    </xf>
    <xf numFmtId="44" fontId="4" fillId="4" borderId="0" xfId="3" applyFont="1" applyFill="1" applyProtection="1">
      <protection locked="0"/>
    </xf>
    <xf numFmtId="44" fontId="4" fillId="4" borderId="0" xfId="4" applyNumberFormat="1" applyFill="1" applyProtection="1">
      <protection locked="0"/>
    </xf>
    <xf numFmtId="10" fontId="4" fillId="2" borderId="0" xfId="4" applyNumberFormat="1" applyProtection="1">
      <protection locked="0"/>
    </xf>
    <xf numFmtId="0" fontId="4" fillId="2" borderId="0" xfId="4" applyProtection="1">
      <protection locked="0"/>
    </xf>
    <xf numFmtId="10" fontId="0" fillId="4" borderId="0" xfId="1" applyNumberFormat="1" applyFont="1" applyFill="1" applyProtection="1">
      <protection locked="0"/>
    </xf>
    <xf numFmtId="44" fontId="0" fillId="4" borderId="0" xfId="3" applyFont="1" applyFill="1" applyProtection="1">
      <protection locked="0"/>
    </xf>
    <xf numFmtId="0" fontId="0" fillId="4" borderId="0" xfId="0" applyFill="1" applyProtection="1">
      <protection locked="0"/>
    </xf>
  </cellXfs>
  <cellStyles count="6">
    <cellStyle name="Check Cell" xfId="5" builtinId="23"/>
    <cellStyle name="Comma" xfId="2" builtinId="3"/>
    <cellStyle name="Currency" xfId="3" builtinId="4"/>
    <cellStyle name="Good" xfId="4" builtinId="26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71438</xdr:rowOff>
    </xdr:from>
    <xdr:to>
      <xdr:col>0</xdr:col>
      <xdr:colOff>2339579</xdr:colOff>
      <xdr:row>5</xdr:row>
      <xdr:rowOff>138113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BAE5892-7A19-4C22-83F8-2052914D1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06"/>
        <a:stretch>
          <a:fillRect/>
        </a:stretch>
      </xdr:blipFill>
      <xdr:spPr bwMode="auto">
        <a:xfrm>
          <a:off x="0" y="71438"/>
          <a:ext cx="2339579" cy="95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42862</xdr:rowOff>
    </xdr:from>
    <xdr:to>
      <xdr:col>1</xdr:col>
      <xdr:colOff>644129</xdr:colOff>
      <xdr:row>5</xdr:row>
      <xdr:rowOff>97631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6671B1-A2EA-443C-9E7D-75CEB316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06"/>
        <a:stretch>
          <a:fillRect/>
        </a:stretch>
      </xdr:blipFill>
      <xdr:spPr bwMode="auto">
        <a:xfrm>
          <a:off x="0" y="42862"/>
          <a:ext cx="2339579" cy="95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</xdr:colOff>
      <xdr:row>0</xdr:row>
      <xdr:rowOff>66675</xdr:rowOff>
    </xdr:from>
    <xdr:to>
      <xdr:col>1</xdr:col>
      <xdr:colOff>263128</xdr:colOff>
      <xdr:row>5</xdr:row>
      <xdr:rowOff>121444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BB1EB1-EAEF-40C6-99D1-2777E6111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06"/>
        <a:stretch>
          <a:fillRect/>
        </a:stretch>
      </xdr:blipFill>
      <xdr:spPr bwMode="auto">
        <a:xfrm>
          <a:off x="14287" y="66675"/>
          <a:ext cx="2339579" cy="95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H53"/>
  <sheetViews>
    <sheetView tabSelected="1" zoomScale="80" workbookViewId="0">
      <selection activeCell="B36" sqref="B36"/>
    </sheetView>
  </sheetViews>
  <sheetFormatPr defaultRowHeight="15" x14ac:dyDescent="0.25"/>
  <cols>
    <col min="1" max="1" width="37.7109375" customWidth="1"/>
    <col min="2" max="2" width="16.28515625" customWidth="1"/>
    <col min="3" max="3" width="12.5703125" bestFit="1" customWidth="1"/>
    <col min="8" max="8" width="11.7109375" customWidth="1"/>
  </cols>
  <sheetData>
    <row r="7" spans="1:8" x14ac:dyDescent="0.25">
      <c r="A7" s="1" t="s">
        <v>74</v>
      </c>
      <c r="B7" s="21" t="s">
        <v>131</v>
      </c>
      <c r="C7" s="21"/>
      <c r="D7" s="21"/>
      <c r="E7" s="21"/>
      <c r="F7" s="21"/>
      <c r="G7" s="21"/>
      <c r="H7" s="21"/>
    </row>
    <row r="8" spans="1:8" x14ac:dyDescent="0.25">
      <c r="A8" s="1"/>
      <c r="B8" t="s">
        <v>132</v>
      </c>
    </row>
    <row r="9" spans="1:8" x14ac:dyDescent="0.25">
      <c r="A9" s="12" t="s">
        <v>61</v>
      </c>
      <c r="B9" s="10"/>
    </row>
    <row r="10" spans="1:8" x14ac:dyDescent="0.25">
      <c r="A10" s="10" t="s">
        <v>90</v>
      </c>
      <c r="B10" s="28"/>
    </row>
    <row r="11" spans="1:8" x14ac:dyDescent="0.25">
      <c r="A11" s="10" t="s">
        <v>67</v>
      </c>
      <c r="B11" s="28">
        <v>0</v>
      </c>
    </row>
    <row r="12" spans="1:8" x14ac:dyDescent="0.25">
      <c r="A12" s="10" t="s">
        <v>91</v>
      </c>
      <c r="B12" s="28">
        <v>0</v>
      </c>
    </row>
    <row r="13" spans="1:8" x14ac:dyDescent="0.25">
      <c r="A13" s="10" t="s">
        <v>111</v>
      </c>
      <c r="B13" s="28">
        <v>0</v>
      </c>
    </row>
    <row r="14" spans="1:8" x14ac:dyDescent="0.25">
      <c r="A14" s="12" t="s">
        <v>92</v>
      </c>
      <c r="B14" s="14">
        <f>SUM(B10:B13)</f>
        <v>0</v>
      </c>
    </row>
    <row r="15" spans="1:8" x14ac:dyDescent="0.25">
      <c r="A15" s="12"/>
      <c r="B15" s="14"/>
    </row>
    <row r="16" spans="1:8" x14ac:dyDescent="0.25">
      <c r="A16" s="12" t="s">
        <v>17</v>
      </c>
      <c r="B16" s="14"/>
    </row>
    <row r="17" spans="1:2" x14ac:dyDescent="0.25">
      <c r="A17" s="10" t="s">
        <v>93</v>
      </c>
      <c r="B17" s="28"/>
    </row>
    <row r="18" spans="1:2" x14ac:dyDescent="0.25">
      <c r="A18" s="10" t="s">
        <v>94</v>
      </c>
      <c r="B18" s="28"/>
    </row>
    <row r="19" spans="1:2" x14ac:dyDescent="0.25">
      <c r="A19" s="10" t="s">
        <v>95</v>
      </c>
      <c r="B19" s="28"/>
    </row>
    <row r="20" spans="1:2" x14ac:dyDescent="0.25">
      <c r="A20" s="10" t="s">
        <v>96</v>
      </c>
      <c r="B20" s="28"/>
    </row>
    <row r="21" spans="1:2" x14ac:dyDescent="0.25">
      <c r="A21" s="10" t="s">
        <v>97</v>
      </c>
      <c r="B21" s="28"/>
    </row>
    <row r="22" spans="1:2" x14ac:dyDescent="0.25">
      <c r="A22" s="10" t="s">
        <v>110</v>
      </c>
      <c r="B22" s="28"/>
    </row>
    <row r="23" spans="1:2" x14ac:dyDescent="0.25">
      <c r="A23" s="10" t="s">
        <v>98</v>
      </c>
      <c r="B23" s="28"/>
    </row>
    <row r="24" spans="1:2" x14ac:dyDescent="0.25">
      <c r="A24" s="10" t="s">
        <v>102</v>
      </c>
      <c r="B24" s="28"/>
    </row>
    <row r="25" spans="1:2" x14ac:dyDescent="0.25">
      <c r="A25" s="10" t="s">
        <v>99</v>
      </c>
      <c r="B25" s="28"/>
    </row>
    <row r="26" spans="1:2" x14ac:dyDescent="0.25">
      <c r="A26" s="10" t="s">
        <v>100</v>
      </c>
      <c r="B26" s="28"/>
    </row>
    <row r="27" spans="1:2" x14ac:dyDescent="0.25">
      <c r="A27" s="10" t="s">
        <v>101</v>
      </c>
      <c r="B27" s="28"/>
    </row>
    <row r="28" spans="1:2" x14ac:dyDescent="0.25">
      <c r="A28" s="10" t="s">
        <v>104</v>
      </c>
      <c r="B28" s="28"/>
    </row>
    <row r="29" spans="1:2" x14ac:dyDescent="0.25">
      <c r="A29" s="10" t="s">
        <v>76</v>
      </c>
      <c r="B29" s="28"/>
    </row>
    <row r="30" spans="1:2" x14ac:dyDescent="0.25">
      <c r="A30" s="10" t="s">
        <v>103</v>
      </c>
      <c r="B30" s="13">
        <f>SUM(B17:B29)</f>
        <v>0</v>
      </c>
    </row>
    <row r="31" spans="1:2" x14ac:dyDescent="0.25">
      <c r="A31" s="10"/>
      <c r="B31" s="13"/>
    </row>
    <row r="32" spans="1:2" x14ac:dyDescent="0.25">
      <c r="A32" s="10" t="s">
        <v>18</v>
      </c>
      <c r="B32" s="10"/>
    </row>
    <row r="33" spans="1:2" x14ac:dyDescent="0.25">
      <c r="A33" s="10" t="s">
        <v>105</v>
      </c>
      <c r="B33" s="28"/>
    </row>
    <row r="34" spans="1:2" x14ac:dyDescent="0.25">
      <c r="A34" s="10" t="s">
        <v>69</v>
      </c>
      <c r="B34" s="28"/>
    </row>
    <row r="35" spans="1:2" x14ac:dyDescent="0.25">
      <c r="A35" s="10" t="s">
        <v>70</v>
      </c>
      <c r="B35" s="28"/>
    </row>
    <row r="36" spans="1:2" x14ac:dyDescent="0.25">
      <c r="A36" s="10" t="s">
        <v>71</v>
      </c>
      <c r="B36" s="13">
        <f>SUM(B33:B35)</f>
        <v>0</v>
      </c>
    </row>
    <row r="37" spans="1:2" x14ac:dyDescent="0.25">
      <c r="A37" s="10"/>
      <c r="B37" s="13"/>
    </row>
    <row r="38" spans="1:2" x14ac:dyDescent="0.25">
      <c r="A38" s="10" t="s">
        <v>62</v>
      </c>
      <c r="B38" s="13"/>
    </row>
    <row r="39" spans="1:2" x14ac:dyDescent="0.25">
      <c r="A39" s="10" t="s">
        <v>106</v>
      </c>
      <c r="B39" s="28">
        <v>0</v>
      </c>
    </row>
    <row r="40" spans="1:2" x14ac:dyDescent="0.25">
      <c r="A40" s="10" t="s">
        <v>107</v>
      </c>
      <c r="B40" s="28">
        <v>0</v>
      </c>
    </row>
    <row r="41" spans="1:2" x14ac:dyDescent="0.25">
      <c r="A41" s="10" t="s">
        <v>108</v>
      </c>
      <c r="B41" s="28">
        <v>0</v>
      </c>
    </row>
    <row r="42" spans="1:2" x14ac:dyDescent="0.25">
      <c r="A42" s="10" t="s">
        <v>134</v>
      </c>
      <c r="B42" s="28">
        <v>0</v>
      </c>
    </row>
    <row r="43" spans="1:2" x14ac:dyDescent="0.25">
      <c r="A43" s="10" t="s">
        <v>57</v>
      </c>
      <c r="B43" s="28">
        <v>0</v>
      </c>
    </row>
    <row r="44" spans="1:2" x14ac:dyDescent="0.25">
      <c r="A44" s="10" t="s">
        <v>116</v>
      </c>
      <c r="B44" s="28">
        <v>0</v>
      </c>
    </row>
    <row r="45" spans="1:2" x14ac:dyDescent="0.25">
      <c r="A45" s="10" t="s">
        <v>109</v>
      </c>
      <c r="B45" s="13">
        <f>SUM(B39:B44)</f>
        <v>0</v>
      </c>
    </row>
    <row r="46" spans="1:2" x14ac:dyDescent="0.25">
      <c r="A46" s="10"/>
      <c r="B46" s="13"/>
    </row>
    <row r="47" spans="1:2" x14ac:dyDescent="0.25">
      <c r="A47" s="10" t="s">
        <v>72</v>
      </c>
      <c r="B47" s="28">
        <v>0</v>
      </c>
    </row>
    <row r="48" spans="1:2" x14ac:dyDescent="0.25">
      <c r="A48" s="10"/>
      <c r="B48" s="14"/>
    </row>
    <row r="49" spans="1:3" x14ac:dyDescent="0.25">
      <c r="A49" s="12" t="s">
        <v>73</v>
      </c>
      <c r="B49" s="13">
        <f>B47+B45+B36+B30+B14</f>
        <v>0</v>
      </c>
      <c r="C49" s="5"/>
    </row>
    <row r="50" spans="1:3" x14ac:dyDescent="0.25">
      <c r="A50" s="10"/>
      <c r="B50" s="10"/>
    </row>
    <row r="51" spans="1:3" x14ac:dyDescent="0.25">
      <c r="A51" s="1"/>
      <c r="B51" s="5"/>
      <c r="C51" s="5"/>
    </row>
    <row r="52" spans="1:3" x14ac:dyDescent="0.25">
      <c r="B52" s="5"/>
    </row>
    <row r="53" spans="1:3" x14ac:dyDescent="0.25">
      <c r="A53" s="5"/>
      <c r="B53" s="5"/>
    </row>
  </sheetData>
  <sheetProtection algorithmName="SHA-512" hashValue="SJH+/LEIhEf7uzdg/LegECnT2CNhtR8BWjumOVr+63TdKxknuyym/t13w+QMq/dTsAqzZGb1U+Ud6S5UPPjXDQ==" saltValue="/OeVmmHGItloUm2fxSlEX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P125"/>
  <sheetViews>
    <sheetView topLeftCell="A7" zoomScale="84" workbookViewId="0">
      <selection activeCell="F29" sqref="F29"/>
    </sheetView>
  </sheetViews>
  <sheetFormatPr defaultRowHeight="15" x14ac:dyDescent="0.25"/>
  <cols>
    <col min="1" max="1" width="23.7109375" customWidth="1"/>
    <col min="2" max="2" width="15.7109375" customWidth="1"/>
    <col min="3" max="3" width="19.42578125" customWidth="1"/>
    <col min="4" max="4" width="16.28515625" customWidth="1"/>
    <col min="5" max="5" width="14" customWidth="1"/>
    <col min="6" max="6" width="14.28515625" customWidth="1"/>
    <col min="7" max="8" width="12.7109375" customWidth="1"/>
    <col min="9" max="9" width="12.28515625" customWidth="1"/>
    <col min="10" max="10" width="14.28515625" customWidth="1"/>
    <col min="11" max="11" width="12.7109375" bestFit="1" customWidth="1"/>
    <col min="12" max="12" width="12.28515625" customWidth="1"/>
    <col min="13" max="13" width="26.28515625" customWidth="1"/>
    <col min="14" max="14" width="12.5703125" customWidth="1"/>
    <col min="16" max="16" width="11.5703125" bestFit="1" customWidth="1"/>
  </cols>
  <sheetData>
    <row r="7" spans="1:16" x14ac:dyDescent="0.25">
      <c r="A7" s="1" t="s">
        <v>24</v>
      </c>
      <c r="B7" s="21" t="s">
        <v>131</v>
      </c>
      <c r="C7" s="21"/>
      <c r="D7" s="21"/>
      <c r="E7" s="21"/>
      <c r="F7" s="21"/>
    </row>
    <row r="8" spans="1:16" x14ac:dyDescent="0.25">
      <c r="B8" t="s">
        <v>132</v>
      </c>
    </row>
    <row r="10" spans="1:16" x14ac:dyDescent="0.25">
      <c r="A10" s="1" t="s">
        <v>0</v>
      </c>
      <c r="D10" s="29" t="s">
        <v>64</v>
      </c>
      <c r="E10" s="29">
        <v>50</v>
      </c>
    </row>
    <row r="11" spans="1:16" x14ac:dyDescent="0.25">
      <c r="A11" s="17" t="s">
        <v>13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6" x14ac:dyDescent="0.25">
      <c r="A12" s="10" t="s">
        <v>25</v>
      </c>
      <c r="B12" s="30" t="s">
        <v>26</v>
      </c>
      <c r="C12" s="18" t="s">
        <v>27</v>
      </c>
      <c r="D12" s="30" t="s">
        <v>33</v>
      </c>
      <c r="E12" s="18" t="s">
        <v>28</v>
      </c>
      <c r="F12" s="30" t="s">
        <v>38</v>
      </c>
      <c r="G12" s="30" t="s">
        <v>85</v>
      </c>
      <c r="H12" s="30" t="s">
        <v>119</v>
      </c>
      <c r="I12" s="30" t="s">
        <v>112</v>
      </c>
      <c r="J12" s="18"/>
      <c r="K12" s="18" t="s">
        <v>32</v>
      </c>
      <c r="M12" s="6"/>
      <c r="N12" s="4"/>
      <c r="P12" s="5"/>
    </row>
    <row r="13" spans="1:16" x14ac:dyDescent="0.25">
      <c r="A13" s="10" t="s">
        <v>29</v>
      </c>
      <c r="B13" s="31">
        <v>0</v>
      </c>
      <c r="C13" s="10">
        <f>B13*$E$10</f>
        <v>0</v>
      </c>
      <c r="D13" s="32">
        <v>610</v>
      </c>
      <c r="E13" s="10">
        <f>D13*C13</f>
        <v>0</v>
      </c>
      <c r="F13" s="28">
        <v>0</v>
      </c>
      <c r="G13" s="28">
        <v>0</v>
      </c>
      <c r="H13" s="33">
        <v>0</v>
      </c>
      <c r="I13" s="34">
        <v>0</v>
      </c>
      <c r="J13" s="14"/>
      <c r="K13" s="13">
        <f>(C13*F13)+(E13*G13)+((C13*H13)*I13)</f>
        <v>0</v>
      </c>
      <c r="L13" s="5"/>
      <c r="M13" s="6"/>
      <c r="N13" s="4"/>
      <c r="P13" s="5"/>
    </row>
    <row r="14" spans="1:16" x14ac:dyDescent="0.25">
      <c r="A14" s="10" t="s">
        <v>30</v>
      </c>
      <c r="B14" s="32">
        <v>0</v>
      </c>
      <c r="C14" s="10">
        <f t="shared" ref="C14" si="0">B14*$E$10</f>
        <v>0</v>
      </c>
      <c r="D14" s="32">
        <v>180</v>
      </c>
      <c r="E14" s="10">
        <f>C14*D14</f>
        <v>0</v>
      </c>
      <c r="F14" s="28">
        <v>0</v>
      </c>
      <c r="G14" s="28">
        <v>0</v>
      </c>
      <c r="H14" s="33">
        <v>0</v>
      </c>
      <c r="I14" s="34">
        <v>0</v>
      </c>
      <c r="J14" s="14"/>
      <c r="K14" s="13">
        <f>(C14*F14)+(E14*G14)+((C14*H14)*I14)</f>
        <v>0</v>
      </c>
      <c r="L14" s="5"/>
      <c r="M14" s="6"/>
      <c r="N14" s="4"/>
      <c r="P14" s="5"/>
    </row>
    <row r="15" spans="1:16" x14ac:dyDescent="0.25">
      <c r="A15" s="10" t="s">
        <v>120</v>
      </c>
      <c r="B15" s="32">
        <v>0</v>
      </c>
      <c r="C15" s="10">
        <f>B15*$E$10</f>
        <v>0</v>
      </c>
      <c r="D15" s="32"/>
      <c r="E15" s="10">
        <f>C15*D15</f>
        <v>0</v>
      </c>
      <c r="F15" s="28">
        <v>0</v>
      </c>
      <c r="G15" s="10"/>
      <c r="H15" s="35">
        <v>0</v>
      </c>
      <c r="I15" s="36">
        <v>0</v>
      </c>
      <c r="J15" s="10"/>
      <c r="K15" s="13">
        <f>(C15*F15)+((C15*H15)*I15)</f>
        <v>0</v>
      </c>
      <c r="M15" s="6"/>
      <c r="N15" s="4"/>
      <c r="P15" s="5"/>
    </row>
    <row r="16" spans="1:16" x14ac:dyDescent="0.25">
      <c r="A16" s="10" t="s">
        <v>63</v>
      </c>
      <c r="B16" s="10"/>
      <c r="C16" s="32">
        <v>0</v>
      </c>
      <c r="D16" s="10"/>
      <c r="E16" s="10"/>
      <c r="F16" s="28">
        <v>0</v>
      </c>
      <c r="G16" s="10"/>
      <c r="H16" s="10"/>
      <c r="I16" s="10"/>
      <c r="J16" s="10"/>
      <c r="K16" s="13">
        <f>C16*F16</f>
        <v>0</v>
      </c>
      <c r="M16" s="6"/>
      <c r="N16" s="4"/>
      <c r="P16" s="5"/>
    </row>
    <row r="17" spans="1:16" x14ac:dyDescent="0.25">
      <c r="A17" s="10"/>
      <c r="B17" s="10"/>
      <c r="C17" s="10"/>
      <c r="D17" s="10"/>
      <c r="E17" s="10">
        <f>SUM(E13:E15)</f>
        <v>0</v>
      </c>
      <c r="F17" s="10"/>
      <c r="G17" s="10"/>
      <c r="H17" s="10"/>
      <c r="I17" s="10"/>
      <c r="J17" s="10" t="s">
        <v>39</v>
      </c>
      <c r="K17" s="13">
        <f>SUM(K13:K16)</f>
        <v>0</v>
      </c>
    </row>
    <row r="18" spans="1:1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3"/>
    </row>
    <row r="19" spans="1:16" x14ac:dyDescent="0.25">
      <c r="A19" s="17" t="s">
        <v>14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6" x14ac:dyDescent="0.25">
      <c r="A20" s="10" t="s">
        <v>25</v>
      </c>
      <c r="B20" s="18" t="s">
        <v>26</v>
      </c>
      <c r="C20" s="18" t="s">
        <v>27</v>
      </c>
      <c r="D20" s="18" t="s">
        <v>33</v>
      </c>
      <c r="E20" s="18" t="s">
        <v>28</v>
      </c>
      <c r="F20" s="30" t="s">
        <v>38</v>
      </c>
      <c r="G20" s="30" t="s">
        <v>85</v>
      </c>
      <c r="H20" s="30" t="s">
        <v>119</v>
      </c>
      <c r="I20" s="30" t="s">
        <v>113</v>
      </c>
      <c r="J20" s="18"/>
      <c r="K20" s="18" t="s">
        <v>32</v>
      </c>
    </row>
    <row r="21" spans="1:16" x14ac:dyDescent="0.25">
      <c r="A21" s="10" t="s">
        <v>29</v>
      </c>
      <c r="B21" s="32">
        <v>0</v>
      </c>
      <c r="C21" s="10">
        <f>B21*$E$10</f>
        <v>0</v>
      </c>
      <c r="D21" s="32">
        <v>610</v>
      </c>
      <c r="E21" s="10">
        <f>D21*C21</f>
        <v>0</v>
      </c>
      <c r="F21" s="28">
        <v>0</v>
      </c>
      <c r="G21" s="28">
        <v>0</v>
      </c>
      <c r="H21" s="33">
        <v>0</v>
      </c>
      <c r="I21" s="34">
        <v>0</v>
      </c>
      <c r="J21" s="14"/>
      <c r="K21" s="13">
        <f>(F21*C21)+(G21*E21)+((C21*H21)*I21)</f>
        <v>0</v>
      </c>
      <c r="M21" s="6"/>
      <c r="N21" s="4"/>
      <c r="P21" s="5"/>
    </row>
    <row r="22" spans="1:16" x14ac:dyDescent="0.25">
      <c r="A22" s="10" t="s">
        <v>30</v>
      </c>
      <c r="B22" s="32">
        <v>0</v>
      </c>
      <c r="C22" s="10">
        <f t="shared" ref="C22:C23" si="1">B22*$E$10</f>
        <v>0</v>
      </c>
      <c r="D22" s="32">
        <v>180</v>
      </c>
      <c r="E22" s="10">
        <f>D22*C22</f>
        <v>0</v>
      </c>
      <c r="F22" s="28">
        <v>0</v>
      </c>
      <c r="G22" s="28">
        <v>0</v>
      </c>
      <c r="H22" s="33">
        <v>0</v>
      </c>
      <c r="I22" s="34">
        <v>0</v>
      </c>
      <c r="J22" s="14"/>
      <c r="K22" s="13">
        <f>(F22*C22)+(G22*E22)+((C22*H22)*I22)</f>
        <v>0</v>
      </c>
      <c r="M22" s="6"/>
      <c r="N22" s="4"/>
      <c r="P22" s="5"/>
    </row>
    <row r="23" spans="1:16" x14ac:dyDescent="0.25">
      <c r="A23" s="10" t="s">
        <v>120</v>
      </c>
      <c r="B23" s="32">
        <v>0</v>
      </c>
      <c r="C23" s="10">
        <f t="shared" si="1"/>
        <v>0</v>
      </c>
      <c r="D23" s="24"/>
      <c r="E23" s="10">
        <f t="shared" ref="E23" si="2">D23*C23</f>
        <v>0</v>
      </c>
      <c r="F23" s="34">
        <v>0</v>
      </c>
      <c r="G23" s="10"/>
      <c r="H23" s="35">
        <v>0</v>
      </c>
      <c r="I23" s="36">
        <v>0</v>
      </c>
      <c r="J23" s="10"/>
      <c r="K23" s="13">
        <f>(C23*F23)+((C23*H23)*I23)</f>
        <v>0</v>
      </c>
      <c r="M23" s="6"/>
      <c r="N23" s="4"/>
      <c r="P23" s="5"/>
    </row>
    <row r="24" spans="1:16" x14ac:dyDescent="0.25">
      <c r="A24" s="10" t="s">
        <v>63</v>
      </c>
      <c r="B24" s="10"/>
      <c r="C24" s="32">
        <v>0</v>
      </c>
      <c r="D24" s="10"/>
      <c r="E24" s="10"/>
      <c r="F24" s="34">
        <v>0</v>
      </c>
      <c r="G24" s="14"/>
      <c r="H24" s="14"/>
      <c r="I24" s="14"/>
      <c r="J24" s="14"/>
      <c r="K24" s="13">
        <f>C24*F24</f>
        <v>0</v>
      </c>
    </row>
    <row r="25" spans="1:16" x14ac:dyDescent="0.25">
      <c r="A25" s="10"/>
      <c r="B25" s="10"/>
      <c r="C25" s="10"/>
      <c r="D25" s="10"/>
      <c r="E25" s="10">
        <f>SUM(E21:E23)</f>
        <v>0</v>
      </c>
      <c r="F25" s="10"/>
      <c r="G25" s="10"/>
      <c r="H25" s="10"/>
      <c r="I25" s="10"/>
      <c r="J25" s="10" t="s">
        <v>39</v>
      </c>
      <c r="K25" s="13">
        <f>SUM(K21:K24)</f>
        <v>0</v>
      </c>
    </row>
    <row r="26" spans="1:16" x14ac:dyDescent="0.25">
      <c r="K26" s="5"/>
    </row>
    <row r="27" spans="1:16" x14ac:dyDescent="0.25">
      <c r="A27" s="17" t="s">
        <v>15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M27" s="6"/>
      <c r="N27" s="4"/>
      <c r="P27" s="5"/>
    </row>
    <row r="28" spans="1:16" x14ac:dyDescent="0.25">
      <c r="A28" s="10" t="s">
        <v>25</v>
      </c>
      <c r="B28" s="18" t="s">
        <v>26</v>
      </c>
      <c r="C28" s="18" t="s">
        <v>27</v>
      </c>
      <c r="D28" s="18" t="s">
        <v>33</v>
      </c>
      <c r="E28" s="18" t="s">
        <v>28</v>
      </c>
      <c r="F28" s="30" t="s">
        <v>38</v>
      </c>
      <c r="G28" s="30" t="s">
        <v>85</v>
      </c>
      <c r="H28" s="30" t="s">
        <v>119</v>
      </c>
      <c r="I28" s="30" t="s">
        <v>113</v>
      </c>
      <c r="J28" s="18"/>
      <c r="K28" s="18" t="s">
        <v>32</v>
      </c>
      <c r="M28" s="6"/>
      <c r="N28" s="4"/>
      <c r="P28" s="5"/>
    </row>
    <row r="29" spans="1:16" x14ac:dyDescent="0.25">
      <c r="A29" s="10" t="s">
        <v>29</v>
      </c>
      <c r="B29" s="32">
        <v>0</v>
      </c>
      <c r="C29" s="10">
        <f>B29*$E$10</f>
        <v>0</v>
      </c>
      <c r="D29" s="32">
        <v>610</v>
      </c>
      <c r="E29" s="10">
        <f>D29*C29</f>
        <v>0</v>
      </c>
      <c r="F29" s="28"/>
      <c r="G29" s="28">
        <v>0</v>
      </c>
      <c r="H29" s="37">
        <v>0</v>
      </c>
      <c r="I29" s="34">
        <v>0</v>
      </c>
      <c r="J29" s="14"/>
      <c r="K29" s="13">
        <f>(F29*C29)+(G29*E29)+((C29*H29)*I29)</f>
        <v>0</v>
      </c>
      <c r="M29" s="6"/>
      <c r="N29" s="4"/>
      <c r="P29" s="5"/>
    </row>
    <row r="30" spans="1:16" x14ac:dyDescent="0.25">
      <c r="A30" s="10" t="s">
        <v>30</v>
      </c>
      <c r="B30" s="32">
        <v>0</v>
      </c>
      <c r="C30" s="10">
        <f t="shared" ref="C30:C31" si="3">B30*$E$10</f>
        <v>0</v>
      </c>
      <c r="D30" s="32">
        <v>180</v>
      </c>
      <c r="E30" s="10">
        <f>D30*C30</f>
        <v>0</v>
      </c>
      <c r="F30" s="28">
        <v>0</v>
      </c>
      <c r="G30" s="28">
        <v>0</v>
      </c>
      <c r="H30" s="33">
        <v>0</v>
      </c>
      <c r="I30" s="34">
        <v>0</v>
      </c>
      <c r="J30" s="14"/>
      <c r="K30" s="13">
        <f>(F30*C30)+(G30*E30)+((C30*H30)*I30)</f>
        <v>0</v>
      </c>
      <c r="M30" s="6"/>
      <c r="N30" s="4"/>
      <c r="P30" s="5"/>
    </row>
    <row r="31" spans="1:16" x14ac:dyDescent="0.25">
      <c r="A31" s="10" t="s">
        <v>120</v>
      </c>
      <c r="B31" s="32"/>
      <c r="C31" s="10">
        <f t="shared" si="3"/>
        <v>0</v>
      </c>
      <c r="D31" s="32"/>
      <c r="E31" s="10">
        <f t="shared" ref="E31" si="4">D31*C31</f>
        <v>0</v>
      </c>
      <c r="F31" s="28"/>
      <c r="G31" s="10"/>
      <c r="H31" s="35">
        <v>0</v>
      </c>
      <c r="I31" s="36">
        <v>0</v>
      </c>
      <c r="J31" s="10"/>
      <c r="K31" s="13">
        <f>(F31*C31)+((C31*H31)*I31)</f>
        <v>0</v>
      </c>
      <c r="M31" s="6"/>
      <c r="P31" s="5"/>
    </row>
    <row r="32" spans="1:16" x14ac:dyDescent="0.25">
      <c r="A32" s="10" t="s">
        <v>63</v>
      </c>
      <c r="B32" s="10"/>
      <c r="C32" s="32">
        <v>0</v>
      </c>
      <c r="D32" s="10"/>
      <c r="E32" s="10"/>
      <c r="F32" s="32">
        <v>75</v>
      </c>
      <c r="G32" s="14"/>
      <c r="H32" s="14"/>
      <c r="I32" s="14"/>
      <c r="J32" s="14"/>
      <c r="K32" s="13">
        <f>F32*C32</f>
        <v>0</v>
      </c>
    </row>
    <row r="33" spans="1:12" x14ac:dyDescent="0.25">
      <c r="A33" s="10"/>
      <c r="B33" s="10"/>
      <c r="C33" s="10"/>
      <c r="D33" s="10"/>
      <c r="E33" s="10">
        <f>SUM(E29:E31)</f>
        <v>0</v>
      </c>
      <c r="F33" s="10"/>
      <c r="G33" s="10"/>
      <c r="H33" s="10"/>
      <c r="I33" s="10"/>
      <c r="J33" s="10" t="s">
        <v>39</v>
      </c>
      <c r="K33" s="13">
        <f>SUM(K29:K32)</f>
        <v>0</v>
      </c>
    </row>
    <row r="34" spans="1:12" x14ac:dyDescent="0.25">
      <c r="K34" s="5"/>
    </row>
    <row r="35" spans="1:12" x14ac:dyDescent="0.25">
      <c r="A35" s="1" t="s">
        <v>1</v>
      </c>
      <c r="B35" s="38">
        <v>0</v>
      </c>
      <c r="C35" t="s">
        <v>40</v>
      </c>
    </row>
    <row r="36" spans="1:12" x14ac:dyDescent="0.25">
      <c r="A36" s="1" t="s">
        <v>23</v>
      </c>
      <c r="B36" s="39">
        <v>0.65</v>
      </c>
      <c r="C36" t="s">
        <v>34</v>
      </c>
    </row>
    <row r="37" spans="1:12" x14ac:dyDescent="0.25">
      <c r="A37" s="1" t="s">
        <v>77</v>
      </c>
      <c r="B37" s="38">
        <v>0</v>
      </c>
      <c r="C37" t="s">
        <v>50</v>
      </c>
      <c r="L37" s="2"/>
    </row>
    <row r="38" spans="1:12" x14ac:dyDescent="0.25">
      <c r="A38" s="1"/>
      <c r="L38" s="2"/>
    </row>
    <row r="39" spans="1:12" x14ac:dyDescent="0.25">
      <c r="A39" s="12" t="s">
        <v>35</v>
      </c>
      <c r="B39" s="10"/>
      <c r="C39" s="10"/>
      <c r="D39" s="10"/>
      <c r="E39" s="10"/>
      <c r="F39" s="10"/>
      <c r="G39" s="10"/>
      <c r="H39" s="10"/>
      <c r="I39" s="10"/>
      <c r="K39" s="4"/>
    </row>
    <row r="40" spans="1:12" x14ac:dyDescent="0.25">
      <c r="A40" s="10" t="s">
        <v>25</v>
      </c>
      <c r="B40" s="10" t="s">
        <v>36</v>
      </c>
      <c r="C40" s="10" t="s">
        <v>37</v>
      </c>
      <c r="D40" s="10" t="s">
        <v>41</v>
      </c>
      <c r="E40" s="10" t="s">
        <v>42</v>
      </c>
      <c r="F40" s="10" t="s">
        <v>43</v>
      </c>
      <c r="G40" s="10" t="s">
        <v>44</v>
      </c>
      <c r="H40" s="10" t="s">
        <v>45</v>
      </c>
      <c r="I40" s="10" t="s">
        <v>46</v>
      </c>
      <c r="K40" s="4"/>
    </row>
    <row r="41" spans="1:12" x14ac:dyDescent="0.25">
      <c r="A41" s="10" t="s">
        <v>29</v>
      </c>
      <c r="B41" s="32">
        <v>10</v>
      </c>
      <c r="C41" s="28">
        <v>15</v>
      </c>
      <c r="D41" s="10">
        <f>B41*C13</f>
        <v>0</v>
      </c>
      <c r="E41" s="13">
        <f t="shared" ref="E41:E44" si="5">D41*C41</f>
        <v>0</v>
      </c>
      <c r="F41" s="10">
        <f>B41*C21</f>
        <v>0</v>
      </c>
      <c r="G41" s="13">
        <f>F41*C41</f>
        <v>0</v>
      </c>
      <c r="H41" s="10">
        <f>B41*C29</f>
        <v>0</v>
      </c>
      <c r="I41" s="13">
        <f>H41*C41</f>
        <v>0</v>
      </c>
      <c r="K41" s="4"/>
    </row>
    <row r="42" spans="1:12" x14ac:dyDescent="0.25">
      <c r="A42" s="10" t="s">
        <v>30</v>
      </c>
      <c r="B42" s="32">
        <v>5</v>
      </c>
      <c r="C42" s="28">
        <v>15</v>
      </c>
      <c r="D42" s="10">
        <f>B42*C14</f>
        <v>0</v>
      </c>
      <c r="E42" s="13">
        <f t="shared" si="5"/>
        <v>0</v>
      </c>
      <c r="F42" s="19">
        <f>B42*C22</f>
        <v>0</v>
      </c>
      <c r="G42" s="13">
        <f t="shared" ref="G42:G43" si="6">F42*C42</f>
        <v>0</v>
      </c>
      <c r="H42" s="10">
        <f>B42*C30</f>
        <v>0</v>
      </c>
      <c r="I42" s="13">
        <f>H42*C42</f>
        <v>0</v>
      </c>
      <c r="K42" s="4"/>
    </row>
    <row r="43" spans="1:12" x14ac:dyDescent="0.25">
      <c r="A43" s="10" t="s">
        <v>31</v>
      </c>
      <c r="B43" s="32">
        <v>3</v>
      </c>
      <c r="C43" s="28">
        <v>15</v>
      </c>
      <c r="D43" s="10">
        <f>B43*C15</f>
        <v>0</v>
      </c>
      <c r="E43" s="13">
        <f t="shared" si="5"/>
        <v>0</v>
      </c>
      <c r="F43" s="19">
        <f>B43*C23</f>
        <v>0</v>
      </c>
      <c r="G43" s="13">
        <f t="shared" si="6"/>
        <v>0</v>
      </c>
      <c r="H43" s="10">
        <f>B43*C31</f>
        <v>0</v>
      </c>
      <c r="I43" s="13">
        <f>H43*C43</f>
        <v>0</v>
      </c>
      <c r="K43" s="5"/>
    </row>
    <row r="44" spans="1:12" x14ac:dyDescent="0.25">
      <c r="A44" s="10" t="s">
        <v>63</v>
      </c>
      <c r="B44" s="40">
        <v>3</v>
      </c>
      <c r="C44" s="28">
        <v>15</v>
      </c>
      <c r="D44" s="10">
        <f>B44*C16</f>
        <v>0</v>
      </c>
      <c r="E44" s="13">
        <f t="shared" si="5"/>
        <v>0</v>
      </c>
      <c r="F44" s="10">
        <f>B44*C24</f>
        <v>0</v>
      </c>
      <c r="G44" s="13">
        <f>F44*C44</f>
        <v>0</v>
      </c>
      <c r="H44" s="10">
        <f>B44*C32</f>
        <v>0</v>
      </c>
      <c r="I44" s="13">
        <f>H44*C44</f>
        <v>0</v>
      </c>
      <c r="K44" s="4"/>
    </row>
    <row r="45" spans="1:12" x14ac:dyDescent="0.25">
      <c r="E45" s="5"/>
      <c r="G45" s="5"/>
      <c r="H45" s="5"/>
      <c r="J45" s="5"/>
      <c r="L45" s="4"/>
    </row>
    <row r="46" spans="1:12" x14ac:dyDescent="0.25">
      <c r="A46" t="s">
        <v>22</v>
      </c>
      <c r="B46" s="41">
        <v>0.16</v>
      </c>
      <c r="L46" s="4"/>
    </row>
    <row r="47" spans="1:12" x14ac:dyDescent="0.25">
      <c r="A47" t="s">
        <v>79</v>
      </c>
      <c r="L47" s="4"/>
    </row>
    <row r="48" spans="1:12" x14ac:dyDescent="0.25">
      <c r="L48" s="4"/>
    </row>
    <row r="49" spans="1:12" x14ac:dyDescent="0.25">
      <c r="A49" s="1" t="s">
        <v>47</v>
      </c>
      <c r="C49" s="38">
        <v>0.1</v>
      </c>
      <c r="D49" t="s">
        <v>48</v>
      </c>
      <c r="E49" s="42">
        <v>3</v>
      </c>
      <c r="F49" t="s">
        <v>65</v>
      </c>
      <c r="L49" s="5"/>
    </row>
    <row r="50" spans="1:12" x14ac:dyDescent="0.25">
      <c r="L50" s="4"/>
    </row>
    <row r="51" spans="1:12" x14ac:dyDescent="0.25">
      <c r="A51" s="1" t="s">
        <v>49</v>
      </c>
      <c r="B51" s="42">
        <v>2500</v>
      </c>
      <c r="C51" t="s">
        <v>50</v>
      </c>
      <c r="L51" s="4"/>
    </row>
    <row r="52" spans="1:12" x14ac:dyDescent="0.25">
      <c r="A52" s="1"/>
      <c r="B52" s="3"/>
      <c r="L52" s="4"/>
    </row>
    <row r="53" spans="1:12" x14ac:dyDescent="0.25">
      <c r="A53" s="1" t="s">
        <v>51</v>
      </c>
    </row>
    <row r="54" spans="1:12" x14ac:dyDescent="0.25">
      <c r="A54" t="s">
        <v>52</v>
      </c>
      <c r="B54" s="43">
        <v>0</v>
      </c>
      <c r="C54" t="s">
        <v>53</v>
      </c>
    </row>
    <row r="55" spans="1:12" x14ac:dyDescent="0.25">
      <c r="A55" t="s">
        <v>54</v>
      </c>
      <c r="B55" s="42">
        <v>0</v>
      </c>
      <c r="C55" t="s">
        <v>53</v>
      </c>
    </row>
    <row r="57" spans="1:12" x14ac:dyDescent="0.25">
      <c r="A57" t="s">
        <v>22</v>
      </c>
      <c r="B57" s="39">
        <v>0.14000000000000001</v>
      </c>
    </row>
    <row r="59" spans="1:12" x14ac:dyDescent="0.25">
      <c r="A59" s="1" t="s">
        <v>4</v>
      </c>
      <c r="B59" s="44">
        <v>0</v>
      </c>
      <c r="C59" t="s">
        <v>55</v>
      </c>
      <c r="D59" s="5"/>
    </row>
    <row r="61" spans="1:12" x14ac:dyDescent="0.25">
      <c r="A61" s="1" t="s">
        <v>6</v>
      </c>
    </row>
    <row r="62" spans="1:12" x14ac:dyDescent="0.25">
      <c r="A62" t="s">
        <v>80</v>
      </c>
      <c r="B62" s="45">
        <v>0</v>
      </c>
      <c r="C62" t="s">
        <v>50</v>
      </c>
    </row>
    <row r="63" spans="1:12" x14ac:dyDescent="0.25">
      <c r="A63" t="s">
        <v>56</v>
      </c>
      <c r="B63" s="45">
        <v>0</v>
      </c>
      <c r="C63" t="s">
        <v>50</v>
      </c>
    </row>
    <row r="64" spans="1:12" x14ac:dyDescent="0.25">
      <c r="A64" t="s">
        <v>66</v>
      </c>
      <c r="B64" s="46">
        <v>0</v>
      </c>
      <c r="C64" t="s">
        <v>50</v>
      </c>
    </row>
    <row r="65" spans="1:6" x14ac:dyDescent="0.25">
      <c r="B65" s="7"/>
    </row>
    <row r="66" spans="1:6" x14ac:dyDescent="0.25">
      <c r="A66" s="1" t="s">
        <v>60</v>
      </c>
      <c r="B66" s="38">
        <v>500</v>
      </c>
      <c r="C66" t="s">
        <v>135</v>
      </c>
    </row>
    <row r="68" spans="1:6" x14ac:dyDescent="0.25">
      <c r="A68" s="1" t="s">
        <v>8</v>
      </c>
      <c r="B68" s="47">
        <v>0.01</v>
      </c>
      <c r="C68" t="s">
        <v>75</v>
      </c>
      <c r="D68" t="s">
        <v>81</v>
      </c>
      <c r="E68" s="48">
        <v>1200</v>
      </c>
      <c r="F68" t="s">
        <v>50</v>
      </c>
    </row>
    <row r="69" spans="1:6" x14ac:dyDescent="0.25">
      <c r="A69" s="1"/>
      <c r="B69" s="9"/>
    </row>
    <row r="70" spans="1:6" x14ac:dyDescent="0.25">
      <c r="A70" s="1" t="s">
        <v>5</v>
      </c>
      <c r="B70" s="43">
        <v>450</v>
      </c>
      <c r="C70" t="s">
        <v>50</v>
      </c>
    </row>
    <row r="71" spans="1:6" x14ac:dyDescent="0.25">
      <c r="A71" s="1"/>
      <c r="B71" s="8"/>
    </row>
    <row r="72" spans="1:6" x14ac:dyDescent="0.25">
      <c r="A72" s="1" t="s">
        <v>7</v>
      </c>
      <c r="B72" s="43">
        <v>15000</v>
      </c>
      <c r="C72" t="s">
        <v>53</v>
      </c>
    </row>
    <row r="73" spans="1:6" x14ac:dyDescent="0.25">
      <c r="A73" s="1"/>
    </row>
    <row r="74" spans="1:6" x14ac:dyDescent="0.25">
      <c r="A74" s="1" t="s">
        <v>9</v>
      </c>
      <c r="B74" s="45">
        <v>2500</v>
      </c>
      <c r="C74" t="s">
        <v>53</v>
      </c>
    </row>
    <row r="76" spans="1:6" x14ac:dyDescent="0.25">
      <c r="A76" s="1" t="s">
        <v>114</v>
      </c>
      <c r="B76" s="49">
        <v>7.4999999999999997E-3</v>
      </c>
      <c r="C76" t="s">
        <v>115</v>
      </c>
    </row>
    <row r="78" spans="1:6" x14ac:dyDescent="0.25">
      <c r="A78" s="1" t="s">
        <v>10</v>
      </c>
      <c r="B78" s="50">
        <v>650</v>
      </c>
      <c r="C78" t="s">
        <v>50</v>
      </c>
      <c r="D78" t="s">
        <v>133</v>
      </c>
    </row>
    <row r="79" spans="1:6" x14ac:dyDescent="0.25">
      <c r="B79" s="4"/>
    </row>
    <row r="80" spans="1:6" x14ac:dyDescent="0.25">
      <c r="A80" t="s">
        <v>57</v>
      </c>
      <c r="B80" s="50">
        <v>0</v>
      </c>
      <c r="C80" t="s">
        <v>53</v>
      </c>
    </row>
    <row r="81" spans="1:4" x14ac:dyDescent="0.25">
      <c r="B81" s="22"/>
    </row>
    <row r="82" spans="1:4" x14ac:dyDescent="0.25">
      <c r="A82" t="s">
        <v>59</v>
      </c>
      <c r="B82" s="50">
        <v>0</v>
      </c>
      <c r="C82" t="s">
        <v>53</v>
      </c>
    </row>
    <row r="83" spans="1:4" x14ac:dyDescent="0.25">
      <c r="B83" s="22"/>
    </row>
    <row r="84" spans="1:4" x14ac:dyDescent="0.25">
      <c r="A84" t="s">
        <v>58</v>
      </c>
      <c r="B84" s="50">
        <v>0</v>
      </c>
      <c r="C84" t="s">
        <v>53</v>
      </c>
    </row>
    <row r="85" spans="1:4" x14ac:dyDescent="0.25">
      <c r="A85" t="s">
        <v>137</v>
      </c>
      <c r="B85" s="50">
        <v>0</v>
      </c>
      <c r="C85" t="s">
        <v>135</v>
      </c>
    </row>
    <row r="86" spans="1:4" x14ac:dyDescent="0.25">
      <c r="A86" t="s">
        <v>136</v>
      </c>
      <c r="B86" s="50">
        <v>0</v>
      </c>
      <c r="C86" t="s">
        <v>53</v>
      </c>
    </row>
    <row r="87" spans="1:4" x14ac:dyDescent="0.25">
      <c r="B87" s="4"/>
    </row>
    <row r="88" spans="1:4" x14ac:dyDescent="0.25">
      <c r="B88" s="4"/>
    </row>
    <row r="89" spans="1:4" x14ac:dyDescent="0.25">
      <c r="A89" s="1" t="s">
        <v>122</v>
      </c>
      <c r="B89" s="4"/>
    </row>
    <row r="90" spans="1:4" x14ac:dyDescent="0.25">
      <c r="A90" t="s">
        <v>123</v>
      </c>
      <c r="B90" s="4">
        <f>'Start-up Cost'!B49</f>
        <v>0</v>
      </c>
    </row>
    <row r="91" spans="1:4" x14ac:dyDescent="0.25">
      <c r="A91" t="s">
        <v>124</v>
      </c>
      <c r="B91" s="50">
        <v>0</v>
      </c>
    </row>
    <row r="92" spans="1:4" x14ac:dyDescent="0.25">
      <c r="A92" t="s">
        <v>117</v>
      </c>
      <c r="B92" s="50">
        <v>0</v>
      </c>
    </row>
    <row r="93" spans="1:4" x14ac:dyDescent="0.25">
      <c r="A93" t="s">
        <v>125</v>
      </c>
      <c r="B93" s="4">
        <f>B90-B91-B92</f>
        <v>0</v>
      </c>
      <c r="C93" s="5"/>
      <c r="D93" s="5"/>
    </row>
    <row r="95" spans="1:4" x14ac:dyDescent="0.25">
      <c r="A95" s="1" t="s">
        <v>127</v>
      </c>
    </row>
    <row r="96" spans="1:4" x14ac:dyDescent="0.25">
      <c r="A96" t="s">
        <v>128</v>
      </c>
      <c r="B96" s="5">
        <f>B93</f>
        <v>0</v>
      </c>
    </row>
    <row r="97" spans="1:6" x14ac:dyDescent="0.25">
      <c r="A97" t="s">
        <v>129</v>
      </c>
      <c r="B97" s="39">
        <v>0</v>
      </c>
    </row>
    <row r="98" spans="1:6" x14ac:dyDescent="0.25">
      <c r="A98" t="s">
        <v>130</v>
      </c>
      <c r="B98" s="51">
        <v>10</v>
      </c>
    </row>
    <row r="99" spans="1:6" x14ac:dyDescent="0.25">
      <c r="A99" t="s">
        <v>138</v>
      </c>
      <c r="B99" s="27">
        <f>ABS(PMT(B97,B98,B96))</f>
        <v>0</v>
      </c>
      <c r="C99" s="5"/>
    </row>
    <row r="100" spans="1:6" x14ac:dyDescent="0.25">
      <c r="A100" s="4"/>
    </row>
    <row r="103" spans="1:6" x14ac:dyDescent="0.25">
      <c r="B103" s="4"/>
    </row>
    <row r="104" spans="1:6" x14ac:dyDescent="0.25">
      <c r="B104" s="4"/>
    </row>
    <row r="105" spans="1:6" x14ac:dyDescent="0.25">
      <c r="B105" s="4"/>
    </row>
    <row r="106" spans="1:6" x14ac:dyDescent="0.25">
      <c r="B106" s="5"/>
    </row>
    <row r="108" spans="1:6" x14ac:dyDescent="0.25">
      <c r="A108" s="1"/>
    </row>
    <row r="109" spans="1:6" x14ac:dyDescent="0.25">
      <c r="B109" s="4"/>
      <c r="C109" s="3"/>
      <c r="F109" s="5"/>
    </row>
    <row r="110" spans="1:6" x14ac:dyDescent="0.25">
      <c r="B110" s="7"/>
    </row>
    <row r="114" spans="1:6" x14ac:dyDescent="0.25">
      <c r="A114" s="1"/>
      <c r="C114" s="7"/>
    </row>
    <row r="116" spans="1:6" x14ac:dyDescent="0.25">
      <c r="A116" s="1"/>
      <c r="C116" s="7"/>
    </row>
    <row r="118" spans="1:6" x14ac:dyDescent="0.25">
      <c r="A118" s="1"/>
      <c r="C118" s="3"/>
    </row>
    <row r="120" spans="1:6" x14ac:dyDescent="0.25">
      <c r="A120" s="1"/>
    </row>
    <row r="121" spans="1:6" x14ac:dyDescent="0.25">
      <c r="D121" s="5"/>
    </row>
    <row r="122" spans="1:6" x14ac:dyDescent="0.25">
      <c r="D122" s="5"/>
      <c r="E122" s="5"/>
      <c r="F122" s="5"/>
    </row>
    <row r="124" spans="1:6" x14ac:dyDescent="0.25">
      <c r="B124" s="5"/>
      <c r="C124" s="5"/>
      <c r="D124" s="5"/>
      <c r="E124" s="5"/>
      <c r="F124" s="5"/>
    </row>
    <row r="125" spans="1:6" x14ac:dyDescent="0.25">
      <c r="A125" s="1"/>
      <c r="B125" s="5"/>
      <c r="C125" s="5"/>
      <c r="D125" s="5"/>
      <c r="E125" s="5"/>
      <c r="F125" s="5"/>
    </row>
  </sheetData>
  <sheetProtection algorithmName="SHA-512" hashValue="lVs8JrIrW6HIcx45OxlJ4a6GNbOzRS4eALr0jUL5RziVF8gc5HFL09GFYMrQOWE/GkBrCeZUG/vLdMnYkbTjDg==" saltValue="YBNn8/7LslcFJ6wI2B+QGQ==" spinCount="100000" sheet="1" objects="1" scenario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E52"/>
  <sheetViews>
    <sheetView topLeftCell="A4" zoomScaleNormal="100" workbookViewId="0">
      <selection activeCell="B10" sqref="B10"/>
    </sheetView>
  </sheetViews>
  <sheetFormatPr defaultRowHeight="15" x14ac:dyDescent="0.25"/>
  <cols>
    <col min="1" max="1" width="29.28515625" customWidth="1"/>
    <col min="2" max="2" width="15.7109375" customWidth="1"/>
    <col min="3" max="3" width="14.42578125" customWidth="1"/>
    <col min="4" max="4" width="14.28515625" customWidth="1"/>
    <col min="5" max="5" width="13.28515625" customWidth="1"/>
    <col min="6" max="6" width="12.28515625" customWidth="1"/>
    <col min="7" max="7" width="14" customWidth="1"/>
  </cols>
  <sheetData>
    <row r="7" spans="1:5" x14ac:dyDescent="0.25">
      <c r="A7" s="1" t="s">
        <v>82</v>
      </c>
      <c r="B7" t="s">
        <v>121</v>
      </c>
    </row>
    <row r="8" spans="1:5" x14ac:dyDescent="0.25">
      <c r="B8" s="5"/>
    </row>
    <row r="9" spans="1:5" x14ac:dyDescent="0.25">
      <c r="A9" s="15" t="s">
        <v>11</v>
      </c>
      <c r="B9" s="11" t="s">
        <v>12</v>
      </c>
      <c r="C9" s="11" t="s">
        <v>13</v>
      </c>
      <c r="D9" s="11" t="s">
        <v>14</v>
      </c>
      <c r="E9" s="11" t="s">
        <v>15</v>
      </c>
    </row>
    <row r="10" spans="1:5" x14ac:dyDescent="0.25">
      <c r="A10" s="10" t="s">
        <v>83</v>
      </c>
      <c r="B10" s="23">
        <f>Assumptions!B91</f>
        <v>0</v>
      </c>
      <c r="C10" s="25"/>
      <c r="D10" s="25"/>
      <c r="E10" s="25"/>
    </row>
    <row r="11" spans="1:5" x14ac:dyDescent="0.25">
      <c r="A11" s="10" t="s">
        <v>117</v>
      </c>
      <c r="B11" s="23">
        <f>Assumptions!B92</f>
        <v>0</v>
      </c>
      <c r="C11" s="25"/>
      <c r="D11" s="25"/>
      <c r="E11" s="25"/>
    </row>
    <row r="12" spans="1:5" x14ac:dyDescent="0.25">
      <c r="A12" s="10" t="s">
        <v>126</v>
      </c>
      <c r="B12" s="23">
        <f>Assumptions!B93</f>
        <v>0</v>
      </c>
      <c r="C12" s="25"/>
      <c r="D12" s="25"/>
      <c r="E12" s="25"/>
    </row>
    <row r="13" spans="1:5" x14ac:dyDescent="0.25">
      <c r="A13" s="10" t="s">
        <v>0</v>
      </c>
      <c r="B13" s="14"/>
      <c r="C13" s="13">
        <f>Assumptions!K17</f>
        <v>0</v>
      </c>
      <c r="D13" s="13">
        <f>Assumptions!K25</f>
        <v>0</v>
      </c>
      <c r="E13" s="13">
        <f>Assumptions!K33</f>
        <v>0</v>
      </c>
    </row>
    <row r="14" spans="1:5" x14ac:dyDescent="0.25">
      <c r="A14" s="10" t="s">
        <v>1</v>
      </c>
      <c r="B14" s="13"/>
      <c r="C14" s="13">
        <f>Assumptions!B35</f>
        <v>0</v>
      </c>
      <c r="D14" s="13">
        <f>Assumptions!B35</f>
        <v>0</v>
      </c>
      <c r="E14" s="13">
        <f>Assumptions!B35</f>
        <v>0</v>
      </c>
    </row>
    <row r="15" spans="1:5" x14ac:dyDescent="0.25">
      <c r="A15" s="10" t="s">
        <v>77</v>
      </c>
      <c r="B15" s="13"/>
      <c r="C15" s="13">
        <f>Assumptions!B37*12</f>
        <v>0</v>
      </c>
      <c r="D15" s="13">
        <f>C15</f>
        <v>0</v>
      </c>
      <c r="E15" s="13">
        <f>D15</f>
        <v>0</v>
      </c>
    </row>
    <row r="16" spans="1:5" x14ac:dyDescent="0.25">
      <c r="A16" s="12" t="s">
        <v>78</v>
      </c>
      <c r="B16" s="13">
        <f>SUM(B10:B14)</f>
        <v>0</v>
      </c>
      <c r="C16" s="13">
        <f>SUM(C10:C14)</f>
        <v>0</v>
      </c>
      <c r="D16" s="13">
        <f>SUM(D10:D14)</f>
        <v>0</v>
      </c>
      <c r="E16" s="13">
        <f>SUM(E10:E14)</f>
        <v>0</v>
      </c>
    </row>
    <row r="17" spans="1:5" x14ac:dyDescent="0.25">
      <c r="A17" s="10"/>
      <c r="B17" s="10"/>
      <c r="C17" s="10"/>
      <c r="D17" s="10"/>
      <c r="E17" s="10"/>
    </row>
    <row r="18" spans="1:5" x14ac:dyDescent="0.25">
      <c r="A18" s="12" t="s">
        <v>16</v>
      </c>
      <c r="B18" s="10"/>
      <c r="C18" s="10"/>
      <c r="D18" s="10"/>
      <c r="E18" s="10"/>
    </row>
    <row r="19" spans="1:5" x14ac:dyDescent="0.25">
      <c r="A19" s="10" t="s">
        <v>68</v>
      </c>
      <c r="B19" s="23">
        <f>'Start-up Cost'!B14</f>
        <v>0</v>
      </c>
      <c r="C19" s="26"/>
      <c r="D19" s="26"/>
      <c r="E19" s="26"/>
    </row>
    <row r="20" spans="1:5" x14ac:dyDescent="0.25">
      <c r="A20" s="10" t="s">
        <v>17</v>
      </c>
      <c r="B20" s="23">
        <f>'Start-up Cost'!B30</f>
        <v>0</v>
      </c>
      <c r="C20" s="26"/>
      <c r="D20" s="26"/>
      <c r="E20" s="26"/>
    </row>
    <row r="21" spans="1:5" x14ac:dyDescent="0.25">
      <c r="A21" s="10" t="s">
        <v>18</v>
      </c>
      <c r="B21" s="23">
        <f>'Start-up Cost'!B36</f>
        <v>0</v>
      </c>
      <c r="C21" s="26"/>
      <c r="D21" s="26"/>
      <c r="E21" s="26"/>
    </row>
    <row r="22" spans="1:5" ht="15.75" thickBot="1" x14ac:dyDescent="0.3">
      <c r="A22" s="10" t="s">
        <v>62</v>
      </c>
      <c r="B22" s="23">
        <f>'Start-up Cost'!B45</f>
        <v>0</v>
      </c>
      <c r="C22" s="26"/>
      <c r="D22" s="26"/>
      <c r="E22" s="26"/>
    </row>
    <row r="23" spans="1:5" ht="16.5" thickTop="1" thickBot="1" x14ac:dyDescent="0.3">
      <c r="A23" s="10" t="s">
        <v>118</v>
      </c>
      <c r="B23" s="16"/>
      <c r="C23" s="23">
        <f>Assumptions!B99</f>
        <v>0</v>
      </c>
      <c r="D23" s="23">
        <f>Assumptions!B99</f>
        <v>0</v>
      </c>
      <c r="E23" s="23">
        <f>Assumptions!B99</f>
        <v>0</v>
      </c>
    </row>
    <row r="24" spans="1:5" ht="16.5" thickTop="1" thickBot="1" x14ac:dyDescent="0.3">
      <c r="A24" s="10" t="s">
        <v>84</v>
      </c>
      <c r="B24" s="16"/>
      <c r="C24" s="13">
        <f>C14*Assumptions!B36</f>
        <v>0</v>
      </c>
      <c r="D24" s="13">
        <f>D14*Assumptions!B36</f>
        <v>0</v>
      </c>
      <c r="E24" s="13">
        <f>Assumptions!B36*'Cash Flow'!E14</f>
        <v>0</v>
      </c>
    </row>
    <row r="25" spans="1:5" ht="16.5" thickTop="1" thickBot="1" x14ac:dyDescent="0.3">
      <c r="A25" s="10" t="s">
        <v>86</v>
      </c>
      <c r="B25" s="16"/>
      <c r="C25" s="13">
        <f>SUM(Assumptions!E41:E44)</f>
        <v>0</v>
      </c>
      <c r="D25" s="13">
        <f>SUM(Assumptions!G41:G44)</f>
        <v>0</v>
      </c>
      <c r="E25" s="13">
        <f>SUM(Assumptions!I41:I44)</f>
        <v>0</v>
      </c>
    </row>
    <row r="26" spans="1:5" ht="16.5" thickTop="1" thickBot="1" x14ac:dyDescent="0.3">
      <c r="A26" s="10" t="s">
        <v>87</v>
      </c>
      <c r="B26" s="16"/>
      <c r="C26" s="14">
        <f>Assumptions!B54+Assumptions!B55</f>
        <v>0</v>
      </c>
      <c r="D26" s="14">
        <f>Assumptions!B54+Assumptions!B55</f>
        <v>0</v>
      </c>
      <c r="E26" s="14">
        <f>Assumptions!B54+Assumptions!B55</f>
        <v>0</v>
      </c>
    </row>
    <row r="27" spans="1:5" ht="16.5" thickTop="1" thickBot="1" x14ac:dyDescent="0.3">
      <c r="A27" s="10" t="s">
        <v>22</v>
      </c>
      <c r="B27" s="16"/>
      <c r="C27" s="13">
        <f>(C25*Assumptions!$B$46)+('Cash Flow'!C26*Assumptions!$B$57)</f>
        <v>0</v>
      </c>
      <c r="D27" s="13">
        <f>(D25*Assumptions!$B$46)+('Cash Flow'!D26*Assumptions!$B$57)</f>
        <v>0</v>
      </c>
      <c r="E27" s="13">
        <f>(E25*Assumptions!$B$46)+('Cash Flow'!E26*Assumptions!$B$57)</f>
        <v>0</v>
      </c>
    </row>
    <row r="28" spans="1:5" ht="16.5" thickTop="1" thickBot="1" x14ac:dyDescent="0.3">
      <c r="A28" s="10" t="s">
        <v>6</v>
      </c>
      <c r="B28" s="16"/>
      <c r="C28" s="13">
        <f>SUM(Assumptions!B62:B64)*12</f>
        <v>0</v>
      </c>
      <c r="D28" s="13">
        <f>C28</f>
        <v>0</v>
      </c>
      <c r="E28" s="13">
        <f>D28</f>
        <v>0</v>
      </c>
    </row>
    <row r="29" spans="1:5" ht="16.5" thickTop="1" thickBot="1" x14ac:dyDescent="0.3">
      <c r="A29" s="10" t="s">
        <v>114</v>
      </c>
      <c r="B29" s="16"/>
      <c r="C29" s="13">
        <f>Assumptions!$B$76*('Cash Flow'!C14+'Cash Flow'!C13)</f>
        <v>0</v>
      </c>
      <c r="D29" s="13">
        <f>Assumptions!$B$76*('Cash Flow'!D14+'Cash Flow'!D13)</f>
        <v>0</v>
      </c>
      <c r="E29" s="13">
        <f>Assumptions!$B$76*('Cash Flow'!E14+'Cash Flow'!E13)</f>
        <v>0</v>
      </c>
    </row>
    <row r="30" spans="1:5" ht="16.5" thickTop="1" thickBot="1" x14ac:dyDescent="0.3">
      <c r="A30" s="10" t="s">
        <v>2</v>
      </c>
      <c r="B30" s="16"/>
      <c r="C30" s="13">
        <f>(Assumptions!C49*Assumptions!E17)+(Assumptions!C16*Assumptions!E49)</f>
        <v>0</v>
      </c>
      <c r="D30" s="13">
        <f>(Assumptions!E17*Assumptions!C49)+(Assumptions!E49*Assumptions!C16)</f>
        <v>0</v>
      </c>
      <c r="E30" s="13">
        <f>(Assumptions!E33*Assumptions!C49)+(Assumptions!E49*Assumptions!C32)</f>
        <v>0</v>
      </c>
    </row>
    <row r="31" spans="1:5" ht="16.5" thickTop="1" thickBot="1" x14ac:dyDescent="0.3">
      <c r="A31" s="10" t="s">
        <v>3</v>
      </c>
      <c r="B31" s="16"/>
      <c r="C31" s="13">
        <f>Assumptions!B51*12</f>
        <v>30000</v>
      </c>
      <c r="D31" s="13">
        <f>C31</f>
        <v>30000</v>
      </c>
      <c r="E31" s="13">
        <f>D31</f>
        <v>30000</v>
      </c>
    </row>
    <row r="32" spans="1:5" ht="16.5" thickTop="1" thickBot="1" x14ac:dyDescent="0.3">
      <c r="A32" s="10" t="s">
        <v>88</v>
      </c>
      <c r="B32" s="16"/>
      <c r="C32" s="13">
        <f>Assumptions!$B$59*'Cash Flow'!C16</f>
        <v>0</v>
      </c>
      <c r="D32" s="13">
        <f>Assumptions!$B$59*'Cash Flow'!D16</f>
        <v>0</v>
      </c>
      <c r="E32" s="13">
        <f>Assumptions!$B$59*'Cash Flow'!E16</f>
        <v>0</v>
      </c>
    </row>
    <row r="33" spans="1:5" ht="16.5" thickTop="1" thickBot="1" x14ac:dyDescent="0.3">
      <c r="A33" s="10" t="s">
        <v>5</v>
      </c>
      <c r="B33" s="16"/>
      <c r="C33" s="13">
        <f>Assumptions!B70*12</f>
        <v>5400</v>
      </c>
      <c r="D33" s="13">
        <f t="shared" ref="D33:E37" si="0">C33</f>
        <v>5400</v>
      </c>
      <c r="E33" s="13">
        <f t="shared" si="0"/>
        <v>5400</v>
      </c>
    </row>
    <row r="34" spans="1:5" ht="16.5" thickTop="1" thickBot="1" x14ac:dyDescent="0.3">
      <c r="A34" s="10" t="s">
        <v>8</v>
      </c>
      <c r="B34" s="16"/>
      <c r="C34" s="13">
        <f>Assumptions!E68*12</f>
        <v>14400</v>
      </c>
      <c r="D34" s="13">
        <f t="shared" si="0"/>
        <v>14400</v>
      </c>
      <c r="E34" s="13">
        <f t="shared" si="0"/>
        <v>14400</v>
      </c>
    </row>
    <row r="35" spans="1:5" ht="16.5" thickTop="1" thickBot="1" x14ac:dyDescent="0.3">
      <c r="A35" s="10" t="s">
        <v>7</v>
      </c>
      <c r="B35" s="16"/>
      <c r="C35" s="13">
        <f>Assumptions!B72</f>
        <v>15000</v>
      </c>
      <c r="D35" s="13">
        <f t="shared" si="0"/>
        <v>15000</v>
      </c>
      <c r="E35" s="13">
        <f t="shared" si="0"/>
        <v>15000</v>
      </c>
    </row>
    <row r="36" spans="1:5" ht="16.5" thickTop="1" thickBot="1" x14ac:dyDescent="0.3">
      <c r="A36" s="10" t="s">
        <v>9</v>
      </c>
      <c r="B36" s="16"/>
      <c r="C36" s="13">
        <f>Assumptions!B74</f>
        <v>2500</v>
      </c>
      <c r="D36" s="13">
        <f t="shared" si="0"/>
        <v>2500</v>
      </c>
      <c r="E36" s="13">
        <f t="shared" si="0"/>
        <v>2500</v>
      </c>
    </row>
    <row r="37" spans="1:5" ht="16.5" thickTop="1" thickBot="1" x14ac:dyDescent="0.3">
      <c r="A37" s="10" t="s">
        <v>89</v>
      </c>
      <c r="B37" s="16"/>
      <c r="C37" s="13">
        <f>Assumptions!B66*12</f>
        <v>6000</v>
      </c>
      <c r="D37" s="13">
        <f t="shared" si="0"/>
        <v>6000</v>
      </c>
      <c r="E37" s="13">
        <f t="shared" si="0"/>
        <v>6000</v>
      </c>
    </row>
    <row r="38" spans="1:5" ht="16.5" thickTop="1" thickBot="1" x14ac:dyDescent="0.3">
      <c r="A38" s="10" t="s">
        <v>57</v>
      </c>
      <c r="B38" s="16"/>
      <c r="C38" s="13">
        <f>Assumptions!$B$80</f>
        <v>0</v>
      </c>
      <c r="D38" s="13">
        <f>Assumptions!$B$80</f>
        <v>0</v>
      </c>
      <c r="E38" s="13">
        <f>Assumptions!$B$80</f>
        <v>0</v>
      </c>
    </row>
    <row r="39" spans="1:5" ht="16.5" thickTop="1" thickBot="1" x14ac:dyDescent="0.3">
      <c r="A39" s="10" t="s">
        <v>58</v>
      </c>
      <c r="B39" s="16"/>
      <c r="C39" s="23">
        <f>Assumptions!$B$82</f>
        <v>0</v>
      </c>
      <c r="D39" s="23">
        <f>Assumptions!$B$82</f>
        <v>0</v>
      </c>
      <c r="E39" s="23">
        <f>Assumptions!$B$82</f>
        <v>0</v>
      </c>
    </row>
    <row r="40" spans="1:5" ht="16.5" thickTop="1" thickBot="1" x14ac:dyDescent="0.3">
      <c r="A40" s="10" t="s">
        <v>136</v>
      </c>
      <c r="B40" s="16"/>
      <c r="C40" s="23">
        <f>Assumptions!B86</f>
        <v>0</v>
      </c>
      <c r="D40" s="23">
        <f>C40</f>
        <v>0</v>
      </c>
      <c r="E40" s="23">
        <f>D40</f>
        <v>0</v>
      </c>
    </row>
    <row r="41" spans="1:5" ht="16.5" thickTop="1" thickBot="1" x14ac:dyDescent="0.3">
      <c r="A41" s="10" t="s">
        <v>137</v>
      </c>
      <c r="B41" s="16"/>
      <c r="C41" s="23">
        <f>-Assumptions!B85*52</f>
        <v>0</v>
      </c>
      <c r="D41" s="23">
        <f>C41</f>
        <v>0</v>
      </c>
      <c r="E41" s="23">
        <f>D41</f>
        <v>0</v>
      </c>
    </row>
    <row r="42" spans="1:5" ht="16.5" thickTop="1" thickBot="1" x14ac:dyDescent="0.3">
      <c r="A42" s="10" t="s">
        <v>59</v>
      </c>
      <c r="B42" s="16"/>
      <c r="C42" s="23">
        <f>Assumptions!$B$84</f>
        <v>0</v>
      </c>
      <c r="D42" s="23">
        <f>Assumptions!$B$84</f>
        <v>0</v>
      </c>
      <c r="E42" s="23">
        <f>Assumptions!$B$84</f>
        <v>0</v>
      </c>
    </row>
    <row r="43" spans="1:5" ht="16.5" thickTop="1" thickBot="1" x14ac:dyDescent="0.3">
      <c r="A43" s="10" t="s">
        <v>10</v>
      </c>
      <c r="B43" s="16"/>
      <c r="C43" s="20">
        <f>Assumptions!B78*12</f>
        <v>7800</v>
      </c>
      <c r="D43" s="20">
        <f>C43</f>
        <v>7800</v>
      </c>
      <c r="E43" s="20">
        <f>D43</f>
        <v>7800</v>
      </c>
    </row>
    <row r="44" spans="1:5" ht="15.75" thickTop="1" x14ac:dyDescent="0.25">
      <c r="A44" s="12" t="s">
        <v>19</v>
      </c>
      <c r="B44" s="14">
        <f>SUM(B19:B43)</f>
        <v>0</v>
      </c>
      <c r="C44" s="14">
        <f>SUM(C19:C43)</f>
        <v>81100</v>
      </c>
      <c r="D44" s="14">
        <f>SUM(D19:D43)</f>
        <v>81100</v>
      </c>
      <c r="E44" s="14">
        <f>SUM(E19:E43)</f>
        <v>81100</v>
      </c>
    </row>
    <row r="45" spans="1:5" x14ac:dyDescent="0.25">
      <c r="A45" s="10"/>
      <c r="B45" s="10"/>
      <c r="C45" s="10"/>
      <c r="D45" s="10"/>
      <c r="E45" s="10"/>
    </row>
    <row r="46" spans="1:5" x14ac:dyDescent="0.25">
      <c r="A46" s="12" t="s">
        <v>20</v>
      </c>
      <c r="B46" s="13">
        <f>B16-B44</f>
        <v>0</v>
      </c>
      <c r="C46" s="13">
        <f>C16-C44</f>
        <v>-81100</v>
      </c>
      <c r="D46" s="13">
        <f>D16-D44</f>
        <v>-81100</v>
      </c>
      <c r="E46" s="13">
        <f>E16-E44</f>
        <v>-81100</v>
      </c>
    </row>
    <row r="47" spans="1:5" x14ac:dyDescent="0.25">
      <c r="A47" s="10"/>
      <c r="B47" s="10"/>
      <c r="C47" s="10"/>
      <c r="D47" s="10"/>
      <c r="E47" s="10"/>
    </row>
    <row r="48" spans="1:5" x14ac:dyDescent="0.25">
      <c r="A48" s="12" t="s">
        <v>21</v>
      </c>
      <c r="B48" s="13">
        <f>B46</f>
        <v>0</v>
      </c>
      <c r="C48" s="13">
        <f>B48+C46</f>
        <v>-81100</v>
      </c>
      <c r="D48" s="13">
        <f>C48+D46</f>
        <v>-162200</v>
      </c>
      <c r="E48" s="13">
        <f>D48+E46</f>
        <v>-243300</v>
      </c>
    </row>
    <row r="50" spans="3:5" x14ac:dyDescent="0.25">
      <c r="C50" s="5"/>
      <c r="D50" s="5"/>
      <c r="E50" s="5"/>
    </row>
    <row r="51" spans="3:5" x14ac:dyDescent="0.25">
      <c r="D51" s="5"/>
      <c r="E51" s="5"/>
    </row>
    <row r="52" spans="3:5" x14ac:dyDescent="0.25">
      <c r="E52" s="5"/>
    </row>
  </sheetData>
  <sheetProtection algorithmName="SHA-512" hashValue="NscRBrGChlHel3kB+ShUUAvPjNOl1UFfEzh1gMSNzmFRtt3F6HXxY9kcPW6KbXxd2bkwhX+974w8EDutdariEQ==" saltValue="H8Q4kWOIHfnZvoWvJSOG/Q==" spinCount="100000" sheet="1" objects="1" scenarios="1"/>
  <pageMargins left="0.7" right="0.7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Start-up Cost</vt:lpstr>
      <vt:lpstr>Assumptions</vt:lpstr>
      <vt:lpstr>Cash 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Lackey</dc:creator>
  <cp:lastModifiedBy>Melissa Kautzman Kaul</cp:lastModifiedBy>
  <cp:lastPrinted>2013-10-09T19:18:02Z</cp:lastPrinted>
  <dcterms:created xsi:type="dcterms:W3CDTF">2013-08-31T02:21:16Z</dcterms:created>
  <dcterms:modified xsi:type="dcterms:W3CDTF">2023-09-06T17:55:39Z</dcterms:modified>
</cp:coreProperties>
</file>